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8874.2024 - LIC SERVIÇOS MEDICOS HTO BAIXADA\PLANILHAS\"/>
    </mc:Choice>
  </mc:AlternateContent>
  <bookViews>
    <workbookView xWindow="0" yWindow="0" windowWidth="24000" windowHeight="9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'1'!$A$1:$J$39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9" i="31" l="1"/>
  <c r="F38" i="31"/>
  <c r="I14" i="31"/>
  <c r="I13" i="31"/>
  <c r="E14" i="31"/>
  <c r="E13" i="31"/>
  <c r="C34" i="31" l="1"/>
  <c r="A34" i="31"/>
  <c r="C33" i="31"/>
  <c r="A33" i="31"/>
  <c r="C32" i="31"/>
  <c r="A32" i="31"/>
  <c r="C31" i="31"/>
  <c r="A31" i="31"/>
  <c r="C30" i="31"/>
  <c r="A30" i="31"/>
  <c r="C29" i="31"/>
  <c r="A29" i="31"/>
  <c r="C28" i="31"/>
  <c r="A28" i="31"/>
  <c r="C27" i="31"/>
  <c r="A27" i="31"/>
  <c r="C26" i="31"/>
  <c r="A26" i="31"/>
  <c r="B21" i="31"/>
  <c r="G12" i="31"/>
  <c r="I34" i="31" s="1"/>
  <c r="G11" i="31"/>
  <c r="I33" i="31" s="1"/>
  <c r="G10" i="31"/>
  <c r="I32" i="31" s="1"/>
  <c r="G9" i="31"/>
  <c r="I9" i="31" s="1"/>
  <c r="J31" i="31" s="1"/>
  <c r="G8" i="31"/>
  <c r="I8" i="31" s="1"/>
  <c r="J30" i="31" s="1"/>
  <c r="G7" i="31"/>
  <c r="I29" i="31" s="1"/>
  <c r="G6" i="31"/>
  <c r="I28" i="31" s="1"/>
  <c r="G5" i="31"/>
  <c r="I5" i="31" s="1"/>
  <c r="J27" i="31" s="1"/>
  <c r="G4" i="31"/>
  <c r="I4" i="31" s="1"/>
  <c r="J26" i="31" l="1"/>
  <c r="I26" i="31"/>
  <c r="I30" i="31"/>
  <c r="I6" i="31"/>
  <c r="J28" i="31" s="1"/>
  <c r="I10" i="31"/>
  <c r="J32" i="31" s="1"/>
  <c r="I12" i="31"/>
  <c r="J34" i="31" s="1"/>
  <c r="I27" i="31"/>
  <c r="I31" i="31"/>
  <c r="C35" i="31"/>
  <c r="I7" i="31"/>
  <c r="J29" i="31" s="1"/>
  <c r="I11" i="31"/>
  <c r="J33" i="31" s="1"/>
  <c r="J35" i="31" l="1"/>
  <c r="F33" i="31" s="1"/>
  <c r="D18" i="31" l="1"/>
  <c r="F29" i="31"/>
  <c r="F26" i="31"/>
  <c r="F34" i="31"/>
  <c r="F32" i="31"/>
  <c r="F28" i="31"/>
  <c r="D20" i="31"/>
  <c r="C20" i="31" s="1"/>
  <c r="H18" i="31"/>
  <c r="D19" i="31"/>
  <c r="C19" i="31" s="1"/>
  <c r="H19" i="31"/>
  <c r="C18" i="31"/>
  <c r="H20" i="31"/>
  <c r="F35" i="31"/>
  <c r="F31" i="31"/>
  <c r="F30" i="31"/>
  <c r="F27" i="31"/>
  <c r="C21" i="31" l="1"/>
  <c r="H21" i="31"/>
  <c r="G27" i="31" l="1"/>
  <c r="G28" i="31"/>
  <c r="G29" i="31"/>
  <c r="G34" i="31"/>
  <c r="G31" i="31"/>
  <c r="G32" i="31"/>
  <c r="G33" i="31"/>
  <c r="G30" i="31"/>
  <c r="G26" i="31"/>
  <c r="H34" i="31"/>
  <c r="H30" i="31"/>
  <c r="H26" i="31"/>
  <c r="H33" i="31"/>
  <c r="H29" i="31"/>
  <c r="H32" i="31"/>
  <c r="H28" i="31"/>
  <c r="H31" i="31"/>
  <c r="H27" i="31"/>
  <c r="D27" i="31" s="1"/>
  <c r="E27" i="31" s="1"/>
  <c r="D29" i="31" l="1"/>
  <c r="E29" i="31" s="1"/>
  <c r="D34" i="31"/>
  <c r="E34" i="31" s="1"/>
  <c r="D30" i="31"/>
  <c r="E30" i="31" s="1"/>
  <c r="D28" i="31"/>
  <c r="E28" i="31" s="1"/>
  <c r="D32" i="31"/>
  <c r="E32" i="31" s="1"/>
  <c r="D31" i="31"/>
  <c r="E31" i="31" s="1"/>
  <c r="D33" i="31"/>
  <c r="E33" i="31" s="1"/>
  <c r="D26" i="31"/>
  <c r="E26" i="31" s="1"/>
  <c r="E35" i="31" l="1"/>
  <c r="F37" i="31" l="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21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<sst xmlns="http://schemas.openxmlformats.org/spreadsheetml/2006/main" count="1531" uniqueCount="289">
  <si>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</si>
  <si>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</si>
  <si>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</si>
  <si>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</si>
  <si>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</si>
  <si>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</si>
  <si>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</si>
  <si>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</si>
  <si>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</si>
  <si>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</si>
  <si>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</si>
  <si>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</si>
  <si>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</si>
  <si>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</si>
  <si>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</si>
  <si>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</si>
  <si>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</si>
  <si>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</si>
  <si>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</si>
  <si>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</si>
  <si>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</si>
  <si>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</si>
  <si>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</si>
  <si>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</si>
  <si>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</si>
  <si>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</si>
  <si>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</si>
  <si>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</si>
  <si>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</si>
  <si>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</si>
  <si>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</si>
  <si>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</si>
  <si>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</si>
  <si>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</si>
  <si>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</si>
  <si>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</si>
  <si>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</si>
  <si>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</si>
  <si>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</si>
  <si>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</si>
  <si>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</si>
  <si>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</si>
  <si>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</si>
  <si>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</si>
  <si>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</si>
  <si>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</si>
  <si>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</si>
  <si>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</si>
  <si>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</si>
  <si>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</si>
  <si>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</si>
  <si>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</si>
  <si>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</si>
  <si>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</si>
  <si>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</si>
  <si>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</si>
  <si>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</si>
  <si>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</si>
  <si>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</si>
  <si>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</si>
  <si>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</si>
  <si>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</si>
  <si>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</si>
  <si>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</si>
  <si>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</si>
  <si>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</si>
  <si>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</si>
  <si>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</si>
  <si>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</si>
  <si>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</si>
  <si>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</si>
  <si>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</si>
  <si>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</si>
  <si>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</si>
  <si>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</si>
  <si>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</si>
  <si>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</si>
  <si>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</si>
  <si>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</si>
  <si>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</si>
  <si>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</si>
  <si>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</si>
  <si>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</si>
  <si>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</si>
  <si>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</si>
  <si>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</si>
  <si>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</si>
  <si>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</si>
  <si>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</si>
  <si>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</si>
  <si>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</si>
  <si>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</si>
  <si>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</si>
  <si>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</si>
  <si>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</si>
  <si>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</si>
  <si>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</si>
  <si>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</si>
  <si>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</si>
  <si>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</si>
  <si>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</si>
  <si>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</si>
  <si>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</si>
  <si>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</si>
  <si>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</si>
  <si>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</si>
  <si>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</si>
  <si>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</si>
  <si>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</si>
  <si>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</si>
  <si>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</si>
  <si>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</si>
  <si>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</si>
  <si>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</si>
  <si>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</si>
  <si>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</si>
  <si>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</si>
  <si>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</si>
  <si>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</si>
  <si>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</si>
  <si>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</si>
  <si>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</si>
  <si>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</si>
  <si>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</si>
  <si>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</si>
  <si>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</si>
  <si>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</si>
  <si>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</si>
  <si>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</si>
  <si>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</si>
  <si>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</si>
  <si>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</si>
  <si>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</si>
  <si>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</si>
  <si>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</si>
  <si>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</si>
  <si>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</si>
  <si>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</si>
  <si>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</si>
  <si>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</si>
  <si>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</si>
  <si>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</si>
  <si>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</si>
  <si>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</si>
  <si>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</si>
  <si>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</si>
  <si>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</si>
  <si>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</si>
  <si>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</si>
  <si>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</si>
  <si>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</si>
  <si>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</si>
  <si>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</si>
  <si>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</si>
  <si>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</si>
  <si>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</si>
  <si>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</si>
  <si>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</si>
  <si>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</si>
  <si>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</si>
  <si>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</si>
  <si>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</si>
  <si>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</si>
  <si>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</si>
  <si>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</si>
  <si>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</si>
  <si>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</si>
  <si>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</si>
  <si>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</si>
  <si>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</si>
  <si>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</si>
  <si>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</si>
  <si>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</si>
  <si>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</si>
  <si>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</si>
  <si>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</si>
  <si>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</si>
  <si>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</si>
  <si>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</si>
  <si>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</si>
  <si>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</si>
  <si>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</si>
  <si>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</si>
  <si>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</si>
  <si>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</si>
  <si>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</si>
  <si>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</si>
  <si>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</si>
  <si>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</si>
  <si>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</si>
  <si>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</si>
  <si>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</si>
  <si>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</si>
  <si>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</si>
  <si>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</si>
  <si>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</si>
  <si>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</si>
  <si>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</si>
  <si>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</si>
  <si>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</si>
  <si>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</si>
  <si>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</si>
  <si>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</si>
  <si>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</si>
  <si>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</si>
  <si>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</si>
  <si>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</si>
  <si>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</si>
  <si>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</si>
  <si>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</si>
  <si>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</si>
  <si>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</si>
  <si>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</si>
  <si>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</si>
  <si>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</si>
  <si>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</si>
  <si>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</si>
  <si>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</si>
  <si>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</si>
  <si>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</si>
  <si>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</si>
  <si>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</si>
  <si>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</si>
  <si>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</si>
  <si>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</si>
  <si>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</si>
  <si>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</si>
  <si>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</si>
  <si>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</si>
  <si>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</si>
  <si>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</si>
  <si>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</si>
  <si>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</si>
  <si>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</si>
  <si>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</si>
  <si>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</si>
  <si>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</si>
  <si>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</si>
  <si>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</si>
  <si>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</si>
  <si>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</si>
  <si>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</si>
  <si>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</si>
  <si>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</si>
  <si>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</si>
  <si>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</si>
  <si>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</si>
  <si>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</si>
  <si>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</si>
  <si>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</si>
  <si>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</si>
  <si>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</si>
  <si>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</si>
  <si>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</si>
  <si>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</si>
  <si>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</si>
  <si>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</si>
  <si>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</si>
  <si>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</si>
  <si>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</si>
  <si>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</si>
  <si>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</si>
  <si>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</si>
  <si>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</si>
  <si>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</si>
  <si>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</si>
  <si>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</si>
  <si>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</si>
  <si>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</si>
  <si>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</si>
  <si>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</si>
  <si>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</si>
  <si>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</si>
  <si>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</si>
  <si>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</si>
  <si>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</si>
  <si>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</si>
  <si>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</si>
  <si>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</si>
  <si>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4 - SERVIÇOS MÉDICOS - SEI-080002/008874/2024 - ORTOPEDIA - AMBULATORIO / INTERNAÇÃO / CENTRO CIRÚRGICO</t>
  </si>
  <si>
    <t xml:space="preserve">MÉDICO - ORTOPEDIA COORDENAÇÃO GERAL </t>
  </si>
  <si>
    <t xml:space="preserve">MÉDICO - ORTOPEDIA AMBULATÓRIO COORDENAÇÃO </t>
  </si>
  <si>
    <t>MÉDICO - ORTOPEDIA AMBULATÓRIO</t>
  </si>
  <si>
    <t>MÉDICO - ORTOPEDIA INTERNAÇÃO COORDENAÇÃO</t>
  </si>
  <si>
    <t>MÉDICO - ORTOPEDIA INTERNAÇÃO ROTINA</t>
  </si>
  <si>
    <t xml:space="preserve">MÉDICO - ORTOPEDIA INTERNAÇÃO PLANTÃO </t>
  </si>
  <si>
    <t xml:space="preserve">MÉDICO - ORTOPEDIA CENTRO CIRÚRGICO COORDENAÇÃO </t>
  </si>
  <si>
    <t xml:space="preserve">MÉDICO - ORTOPEDIA CENTRO CIRÚRGICO </t>
  </si>
  <si>
    <t xml:space="preserve">MÉDICO - ORTOPEDIA VISCOSSUPLEMENTAÇÃO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</si>
</sst>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8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workbookViewId="0">
      <selection activeCell="F40" sqref="F40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1" ht="12.75" x14ac:dyDescent="0.2">
      <c r="A1" s="723" t="s">
        <v>279</v>
      </c>
      <c r="B1" s="724"/>
      <c r="C1" s="724"/>
      <c r="D1" s="724"/>
      <c r="E1" s="724"/>
      <c r="F1" s="724"/>
      <c r="G1" s="724"/>
      <c r="H1" s="724"/>
      <c r="I1" s="724"/>
      <c r="J1" s="725"/>
    </row>
    <row r="2" spans="1:11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1" ht="15" customHeight="1" x14ac:dyDescent="0.2">
      <c r="A3" s="726" t="s">
        <v>166</v>
      </c>
      <c r="B3" s="727"/>
      <c r="C3" s="727"/>
      <c r="D3" s="727"/>
      <c r="E3" s="767" t="s">
        <v>29</v>
      </c>
      <c r="F3" s="768"/>
      <c r="G3" s="769" t="s">
        <v>263</v>
      </c>
      <c r="H3" s="770"/>
      <c r="I3" s="767" t="s">
        <v>264</v>
      </c>
      <c r="J3" s="771"/>
    </row>
    <row r="4" spans="1:11" ht="15" customHeight="1" x14ac:dyDescent="0.2">
      <c r="A4" s="726" t="s">
        <v>280</v>
      </c>
      <c r="B4" s="727"/>
      <c r="C4" s="727"/>
      <c r="D4" s="727"/>
      <c r="E4" s="756">
        <v>129</v>
      </c>
      <c r="F4" s="757"/>
      <c r="G4" s="663">
        <f>ROUND(H4,2)</f>
        <v>0</v>
      </c>
      <c r="H4" s="662">
        <v>0</v>
      </c>
      <c r="I4" s="758">
        <f>E4*G4</f>
        <v>0</v>
      </c>
      <c r="J4" s="759"/>
    </row>
    <row r="5" spans="1:11" ht="15" customHeight="1" x14ac:dyDescent="0.2">
      <c r="A5" s="760" t="s">
        <v>281</v>
      </c>
      <c r="B5" s="761"/>
      <c r="C5" s="761"/>
      <c r="D5" s="762"/>
      <c r="E5" s="756">
        <v>129</v>
      </c>
      <c r="F5" s="757"/>
      <c r="G5" s="663">
        <f t="shared" ref="G5:G12" si="0">ROUND(H5,2)</f>
        <v>0</v>
      </c>
      <c r="H5" s="662">
        <v>0</v>
      </c>
      <c r="I5" s="758">
        <f>E5*G5</f>
        <v>0</v>
      </c>
      <c r="J5" s="759"/>
    </row>
    <row r="6" spans="1:11" ht="15" customHeight="1" x14ac:dyDescent="0.2">
      <c r="A6" s="760" t="s">
        <v>282</v>
      </c>
      <c r="B6" s="761"/>
      <c r="C6" s="761"/>
      <c r="D6" s="762"/>
      <c r="E6" s="756">
        <v>774</v>
      </c>
      <c r="F6" s="757"/>
      <c r="G6" s="663">
        <f t="shared" si="0"/>
        <v>0</v>
      </c>
      <c r="H6" s="662">
        <v>0</v>
      </c>
      <c r="I6" s="758">
        <f>E6*G6</f>
        <v>0</v>
      </c>
      <c r="J6" s="759"/>
    </row>
    <row r="7" spans="1:11" ht="15" customHeight="1" x14ac:dyDescent="0.2">
      <c r="A7" s="763" t="s">
        <v>283</v>
      </c>
      <c r="B7" s="761"/>
      <c r="C7" s="761"/>
      <c r="D7" s="762"/>
      <c r="E7" s="756">
        <v>129</v>
      </c>
      <c r="F7" s="757"/>
      <c r="G7" s="663">
        <f t="shared" si="0"/>
        <v>0</v>
      </c>
      <c r="H7" s="662">
        <v>0</v>
      </c>
      <c r="I7" s="758">
        <f t="shared" ref="I7:I12" si="1">E7*G7</f>
        <v>0</v>
      </c>
      <c r="J7" s="759"/>
    </row>
    <row r="8" spans="1:11" ht="15" customHeight="1" x14ac:dyDescent="0.2">
      <c r="A8" s="726" t="s">
        <v>284</v>
      </c>
      <c r="B8" s="727"/>
      <c r="C8" s="727"/>
      <c r="D8" s="727"/>
      <c r="E8" s="756">
        <v>310</v>
      </c>
      <c r="F8" s="757"/>
      <c r="G8" s="663">
        <f t="shared" si="0"/>
        <v>0</v>
      </c>
      <c r="H8" s="662">
        <v>0</v>
      </c>
      <c r="I8" s="758">
        <f t="shared" si="1"/>
        <v>0</v>
      </c>
      <c r="J8" s="759"/>
    </row>
    <row r="9" spans="1:11" ht="15" customHeight="1" x14ac:dyDescent="0.2">
      <c r="A9" s="726" t="s">
        <v>285</v>
      </c>
      <c r="B9" s="727"/>
      <c r="C9" s="727"/>
      <c r="D9" s="727"/>
      <c r="E9" s="756">
        <v>626</v>
      </c>
      <c r="F9" s="757"/>
      <c r="G9" s="663">
        <f t="shared" si="0"/>
        <v>0</v>
      </c>
      <c r="H9" s="662">
        <v>0</v>
      </c>
      <c r="I9" s="758">
        <f t="shared" si="1"/>
        <v>0</v>
      </c>
      <c r="J9" s="759"/>
    </row>
    <row r="10" spans="1:11" ht="15" customHeight="1" x14ac:dyDescent="0.2">
      <c r="A10" s="726" t="s">
        <v>286</v>
      </c>
      <c r="B10" s="727"/>
      <c r="C10" s="727"/>
      <c r="D10" s="727"/>
      <c r="E10" s="756">
        <v>129</v>
      </c>
      <c r="F10" s="757"/>
      <c r="G10" s="663">
        <f t="shared" si="0"/>
        <v>0</v>
      </c>
      <c r="H10" s="662">
        <v>0</v>
      </c>
      <c r="I10" s="758">
        <f t="shared" si="1"/>
        <v>0</v>
      </c>
      <c r="J10" s="759"/>
    </row>
    <row r="11" spans="1:11" ht="15" customHeight="1" x14ac:dyDescent="0.2">
      <c r="A11" s="726" t="s">
        <v>287</v>
      </c>
      <c r="B11" s="727"/>
      <c r="C11" s="727"/>
      <c r="D11" s="727"/>
      <c r="E11" s="756">
        <v>2064</v>
      </c>
      <c r="F11" s="757"/>
      <c r="G11" s="663">
        <f t="shared" si="0"/>
        <v>0</v>
      </c>
      <c r="H11" s="662">
        <v>0</v>
      </c>
      <c r="I11" s="758">
        <f t="shared" si="1"/>
        <v>0</v>
      </c>
      <c r="J11" s="759"/>
    </row>
    <row r="12" spans="1:11" ht="15" customHeight="1" x14ac:dyDescent="0.2">
      <c r="A12" s="726" t="s">
        <v>288</v>
      </c>
      <c r="B12" s="727"/>
      <c r="C12" s="727"/>
      <c r="D12" s="727"/>
      <c r="E12" s="756">
        <v>52</v>
      </c>
      <c r="F12" s="757"/>
      <c r="G12" s="663">
        <f t="shared" si="0"/>
        <v>0</v>
      </c>
      <c r="H12" s="662">
        <v>0</v>
      </c>
      <c r="I12" s="758">
        <f t="shared" si="1"/>
        <v>0</v>
      </c>
      <c r="J12" s="759"/>
    </row>
    <row r="13" spans="1:11" ht="15" customHeight="1" x14ac:dyDescent="0.2">
      <c r="A13" s="742" t="s">
        <v>256</v>
      </c>
      <c r="B13" s="743"/>
      <c r="C13" s="743"/>
      <c r="D13" s="743"/>
      <c r="E13" s="744">
        <f>SUM(E4:F12)</f>
        <v>4342</v>
      </c>
      <c r="F13" s="745"/>
      <c r="G13" s="664"/>
      <c r="H13" s="746" t="s">
        <v>275</v>
      </c>
      <c r="I13" s="748">
        <f>SUM(I4:J12)</f>
        <v>0</v>
      </c>
      <c r="J13" s="749"/>
    </row>
    <row r="14" spans="1:11" ht="15" customHeight="1" thickBot="1" x14ac:dyDescent="0.25">
      <c r="A14" s="750" t="s">
        <v>277</v>
      </c>
      <c r="B14" s="751"/>
      <c r="C14" s="751"/>
      <c r="D14" s="751"/>
      <c r="E14" s="752">
        <f>E13*12</f>
        <v>52104</v>
      </c>
      <c r="F14" s="753"/>
      <c r="G14" s="664"/>
      <c r="H14" s="747"/>
      <c r="I14" s="754">
        <f>I13*12</f>
        <v>0</v>
      </c>
      <c r="J14" s="755"/>
      <c r="K14" s="685"/>
    </row>
    <row r="15" spans="1:11" ht="12" thickBot="1" x14ac:dyDescent="0.25">
      <c r="A15" s="617"/>
      <c r="B15" s="618"/>
      <c r="C15" s="619"/>
      <c r="D15" s="620"/>
      <c r="E15" s="621"/>
      <c r="F15" s="675"/>
      <c r="G15" s="675"/>
      <c r="H15" s="675"/>
      <c r="I15" s="622"/>
      <c r="J15" s="676"/>
    </row>
    <row r="16" spans="1:11" ht="12.75" x14ac:dyDescent="0.2">
      <c r="A16" s="728" t="s">
        <v>265</v>
      </c>
      <c r="B16" s="729"/>
      <c r="C16" s="732" t="s">
        <v>262</v>
      </c>
      <c r="D16" s="733"/>
      <c r="F16" s="734" t="s">
        <v>266</v>
      </c>
      <c r="G16" s="623" t="s">
        <v>261</v>
      </c>
      <c r="H16" s="736" t="s">
        <v>254</v>
      </c>
      <c r="I16" s="738"/>
      <c r="J16" s="739"/>
    </row>
    <row r="17" spans="1:10" ht="12.75" x14ac:dyDescent="0.2">
      <c r="A17" s="730"/>
      <c r="B17" s="731"/>
      <c r="C17" s="660"/>
      <c r="D17" s="680" t="s">
        <v>275</v>
      </c>
      <c r="F17" s="735"/>
      <c r="G17" s="661" t="s">
        <v>275</v>
      </c>
      <c r="H17" s="737"/>
      <c r="I17" s="675"/>
      <c r="J17" s="676"/>
    </row>
    <row r="18" spans="1:10" s="683" customFormat="1" ht="20.100000000000001" customHeight="1" x14ac:dyDescent="0.2">
      <c r="A18" s="624" t="s">
        <v>259</v>
      </c>
      <c r="B18" s="679">
        <v>0</v>
      </c>
      <c r="C18" s="681">
        <f>ROUND(D18,2)</f>
        <v>0</v>
      </c>
      <c r="D18" s="682">
        <f>I13*B18</f>
        <v>0</v>
      </c>
      <c r="F18" s="677" t="s">
        <v>19</v>
      </c>
      <c r="G18" s="626">
        <v>6.4999999999999997E-3</v>
      </c>
      <c r="H18" s="684">
        <f>$I$13*G18</f>
        <v>0</v>
      </c>
      <c r="I18" s="622"/>
      <c r="J18" s="678"/>
    </row>
    <row r="19" spans="1:10" s="683" customFormat="1" ht="20.100000000000001" customHeight="1" x14ac:dyDescent="0.2">
      <c r="A19" s="624" t="s">
        <v>15</v>
      </c>
      <c r="B19" s="679">
        <v>0</v>
      </c>
      <c r="C19" s="681">
        <f>ROUND(D19,2)</f>
        <v>0</v>
      </c>
      <c r="D19" s="682">
        <f>I13*B19</f>
        <v>0</v>
      </c>
      <c r="F19" s="677" t="s">
        <v>20</v>
      </c>
      <c r="G19" s="626">
        <v>0.03</v>
      </c>
      <c r="H19" s="684">
        <f>$I$13*G19</f>
        <v>0</v>
      </c>
      <c r="I19" s="622"/>
      <c r="J19" s="659"/>
    </row>
    <row r="20" spans="1:10" s="683" customFormat="1" ht="20.100000000000001" customHeight="1" x14ac:dyDescent="0.2">
      <c r="A20" s="624" t="s">
        <v>55</v>
      </c>
      <c r="B20" s="679">
        <v>0</v>
      </c>
      <c r="C20" s="681">
        <f>ROUND(D20,2)</f>
        <v>0</v>
      </c>
      <c r="D20" s="682">
        <f>I13*B20</f>
        <v>0</v>
      </c>
      <c r="F20" s="677" t="s">
        <v>21</v>
      </c>
      <c r="G20" s="626">
        <v>0.05</v>
      </c>
      <c r="H20" s="684">
        <f t="shared" ref="H20" si="2">$I$13*G20</f>
        <v>0</v>
      </c>
      <c r="I20" s="622"/>
      <c r="J20" s="678"/>
    </row>
    <row r="21" spans="1:10" s="631" customFormat="1" ht="15.75" customHeight="1" thickBot="1" x14ac:dyDescent="0.25">
      <c r="A21" s="674" t="s">
        <v>260</v>
      </c>
      <c r="B21" s="628">
        <f>SUM(B18:B20)</f>
        <v>0</v>
      </c>
      <c r="C21" s="740">
        <f>SUM(C18:C20)</f>
        <v>0</v>
      </c>
      <c r="D21" s="741"/>
      <c r="F21" s="627" t="s">
        <v>17</v>
      </c>
      <c r="G21" s="628">
        <f ca="1">SUM(G18:G21)</f>
        <v>8.6499999999999994E-2</v>
      </c>
      <c r="H21" s="629">
        <f>SUM(H18:H20)</f>
        <v>0</v>
      </c>
      <c r="I21" s="657"/>
      <c r="J21" s="630"/>
    </row>
    <row r="22" spans="1:10" x14ac:dyDescent="0.2">
      <c r="A22" s="617"/>
      <c r="B22" s="618"/>
      <c r="C22" s="621"/>
      <c r="D22" s="620"/>
      <c r="E22" s="621"/>
      <c r="F22" s="675"/>
      <c r="G22" s="675"/>
      <c r="H22" s="675"/>
      <c r="I22" s="675"/>
      <c r="J22" s="676"/>
    </row>
    <row r="23" spans="1:10" ht="12" thickBot="1" x14ac:dyDescent="0.25">
      <c r="A23" s="632"/>
      <c r="B23" s="675"/>
      <c r="C23" s="675"/>
      <c r="D23" s="675"/>
      <c r="E23" s="675"/>
      <c r="F23" s="675"/>
      <c r="G23" s="675"/>
      <c r="H23" s="675"/>
      <c r="I23" s="675"/>
      <c r="J23" s="676"/>
    </row>
    <row r="24" spans="1:10" ht="12.75" x14ac:dyDescent="0.2">
      <c r="A24" s="723" t="s">
        <v>267</v>
      </c>
      <c r="B24" s="724"/>
      <c r="C24" s="724"/>
      <c r="D24" s="724"/>
      <c r="E24" s="725"/>
      <c r="F24" s="723" t="s">
        <v>268</v>
      </c>
      <c r="G24" s="724"/>
      <c r="H24" s="724"/>
      <c r="I24" s="724"/>
      <c r="J24" s="725"/>
    </row>
    <row r="25" spans="1:10" ht="25.5" x14ac:dyDescent="0.2">
      <c r="A25" s="726" t="s">
        <v>28</v>
      </c>
      <c r="B25" s="727"/>
      <c r="C25" s="633" t="s">
        <v>29</v>
      </c>
      <c r="D25" s="634" t="s">
        <v>257</v>
      </c>
      <c r="E25" s="635" t="s">
        <v>258</v>
      </c>
      <c r="F25" s="624" t="s">
        <v>274</v>
      </c>
      <c r="G25" s="634" t="s">
        <v>271</v>
      </c>
      <c r="H25" s="634" t="s">
        <v>270</v>
      </c>
      <c r="I25" s="633" t="s">
        <v>273</v>
      </c>
      <c r="J25" s="636" t="s">
        <v>272</v>
      </c>
    </row>
    <row r="26" spans="1:10" ht="12.75" x14ac:dyDescent="0.2">
      <c r="A26" s="721" t="str">
        <f t="shared" ref="A26:A34" si="3">A4</f>
        <v xml:space="preserve">MÉDICO - ORTOPEDIA COORDENAÇÃO GERAL </v>
      </c>
      <c r="B26" s="722"/>
      <c r="C26" s="665">
        <f t="shared" ref="C26:C35" si="4">E4</f>
        <v>129</v>
      </c>
      <c r="D26" s="637">
        <f>IFERROR(I26-H26-G26,"0")</f>
        <v>0</v>
      </c>
      <c r="E26" s="666">
        <f>C26*D26</f>
        <v>0</v>
      </c>
      <c r="F26" s="669" t="str">
        <f t="shared" ref="F26:F35" si="5">IFERROR(J26/$J$35,"0")</f>
        <v>0</v>
      </c>
      <c r="G26" s="637">
        <f>IFERROR(($C$21*F26)/C26,"0")</f>
        <v>0</v>
      </c>
      <c r="H26" s="637">
        <f>IFERROR(($H$21*F26)/C26,"0")</f>
        <v>0</v>
      </c>
      <c r="I26" s="638">
        <f t="shared" ref="I26:I34" si="6">G4</f>
        <v>0</v>
      </c>
      <c r="J26" s="667">
        <f t="shared" ref="J26:J34" si="7">I4</f>
        <v>0</v>
      </c>
    </row>
    <row r="27" spans="1:10" ht="12.75" x14ac:dyDescent="0.2">
      <c r="A27" s="721" t="str">
        <f t="shared" si="3"/>
        <v xml:space="preserve">MÉDICO - ORTOPEDIA AMBULATÓRIO COORDENAÇÃO </v>
      </c>
      <c r="B27" s="722"/>
      <c r="C27" s="665">
        <f t="shared" si="4"/>
        <v>129</v>
      </c>
      <c r="D27" s="637">
        <f t="shared" ref="D27:D34" si="8">IFERROR(I27-H27-G27,"0")</f>
        <v>0</v>
      </c>
      <c r="E27" s="666">
        <f t="shared" ref="E27:E34" si="9">C27*D27</f>
        <v>0</v>
      </c>
      <c r="F27" s="669" t="str">
        <f t="shared" si="5"/>
        <v>0</v>
      </c>
      <c r="G27" s="637">
        <f t="shared" ref="G27:G34" si="10">IFERROR(($C$21*F27)/C27,"0")</f>
        <v>0</v>
      </c>
      <c r="H27" s="637">
        <f t="shared" ref="H27:H34" si="11">IFERROR(($H$21*F27)/C27,"0")</f>
        <v>0</v>
      </c>
      <c r="I27" s="638">
        <f t="shared" si="6"/>
        <v>0</v>
      </c>
      <c r="J27" s="667">
        <f t="shared" si="7"/>
        <v>0</v>
      </c>
    </row>
    <row r="28" spans="1:10" ht="12.75" x14ac:dyDescent="0.2">
      <c r="A28" s="721" t="str">
        <f t="shared" si="3"/>
        <v>MÉDICO - ORTOPEDIA AMBULATÓRIO</v>
      </c>
      <c r="B28" s="722"/>
      <c r="C28" s="665">
        <f t="shared" si="4"/>
        <v>774</v>
      </c>
      <c r="D28" s="637">
        <f t="shared" si="8"/>
        <v>0</v>
      </c>
      <c r="E28" s="666">
        <f t="shared" si="9"/>
        <v>0</v>
      </c>
      <c r="F28" s="669" t="str">
        <f t="shared" si="5"/>
        <v>0</v>
      </c>
      <c r="G28" s="637">
        <f t="shared" si="10"/>
        <v>0</v>
      </c>
      <c r="H28" s="637">
        <f t="shared" si="11"/>
        <v>0</v>
      </c>
      <c r="I28" s="638">
        <f t="shared" si="6"/>
        <v>0</v>
      </c>
      <c r="J28" s="667">
        <f t="shared" si="7"/>
        <v>0</v>
      </c>
    </row>
    <row r="29" spans="1:10" ht="12.75" x14ac:dyDescent="0.2">
      <c r="A29" s="721" t="str">
        <f t="shared" si="3"/>
        <v>MÉDICO - ORTOPEDIA INTERNAÇÃO COORDENAÇÃO</v>
      </c>
      <c r="B29" s="722"/>
      <c r="C29" s="665">
        <f t="shared" si="4"/>
        <v>129</v>
      </c>
      <c r="D29" s="637">
        <f t="shared" si="8"/>
        <v>0</v>
      </c>
      <c r="E29" s="666">
        <f t="shared" si="9"/>
        <v>0</v>
      </c>
      <c r="F29" s="669" t="str">
        <f t="shared" si="5"/>
        <v>0</v>
      </c>
      <c r="G29" s="637">
        <f t="shared" si="10"/>
        <v>0</v>
      </c>
      <c r="H29" s="637">
        <f t="shared" si="11"/>
        <v>0</v>
      </c>
      <c r="I29" s="638">
        <f t="shared" si="6"/>
        <v>0</v>
      </c>
      <c r="J29" s="667">
        <f t="shared" si="7"/>
        <v>0</v>
      </c>
    </row>
    <row r="30" spans="1:10" ht="12.75" x14ac:dyDescent="0.2">
      <c r="A30" s="721" t="str">
        <f t="shared" si="3"/>
        <v>MÉDICO - ORTOPEDIA INTERNAÇÃO ROTINA</v>
      </c>
      <c r="B30" s="722"/>
      <c r="C30" s="665">
        <f t="shared" si="4"/>
        <v>310</v>
      </c>
      <c r="D30" s="637">
        <f t="shared" si="8"/>
        <v>0</v>
      </c>
      <c r="E30" s="666">
        <f t="shared" si="9"/>
        <v>0</v>
      </c>
      <c r="F30" s="669" t="str">
        <f t="shared" si="5"/>
        <v>0</v>
      </c>
      <c r="G30" s="637">
        <f t="shared" si="10"/>
        <v>0</v>
      </c>
      <c r="H30" s="637">
        <f t="shared" si="11"/>
        <v>0</v>
      </c>
      <c r="I30" s="638">
        <f t="shared" si="6"/>
        <v>0</v>
      </c>
      <c r="J30" s="667">
        <f t="shared" si="7"/>
        <v>0</v>
      </c>
    </row>
    <row r="31" spans="1:10" ht="12.75" x14ac:dyDescent="0.2">
      <c r="A31" s="721" t="str">
        <f t="shared" si="3"/>
        <v xml:space="preserve">MÉDICO - ORTOPEDIA INTERNAÇÃO PLANTÃO </v>
      </c>
      <c r="B31" s="722"/>
      <c r="C31" s="665">
        <f t="shared" si="4"/>
        <v>626</v>
      </c>
      <c r="D31" s="637">
        <f t="shared" si="8"/>
        <v>0</v>
      </c>
      <c r="E31" s="666">
        <f t="shared" si="9"/>
        <v>0</v>
      </c>
      <c r="F31" s="669" t="str">
        <f t="shared" si="5"/>
        <v>0</v>
      </c>
      <c r="G31" s="637">
        <f t="shared" si="10"/>
        <v>0</v>
      </c>
      <c r="H31" s="637">
        <f t="shared" si="11"/>
        <v>0</v>
      </c>
      <c r="I31" s="638">
        <f t="shared" si="6"/>
        <v>0</v>
      </c>
      <c r="J31" s="667">
        <f t="shared" si="7"/>
        <v>0</v>
      </c>
    </row>
    <row r="32" spans="1:10" ht="12.75" x14ac:dyDescent="0.2">
      <c r="A32" s="721" t="str">
        <f t="shared" si="3"/>
        <v xml:space="preserve">MÉDICO - ORTOPEDIA CENTRO CIRÚRGICO COORDENAÇÃO </v>
      </c>
      <c r="B32" s="722"/>
      <c r="C32" s="665">
        <f t="shared" si="4"/>
        <v>129</v>
      </c>
      <c r="D32" s="637">
        <f t="shared" si="8"/>
        <v>0</v>
      </c>
      <c r="E32" s="666">
        <f t="shared" si="9"/>
        <v>0</v>
      </c>
      <c r="F32" s="669" t="str">
        <f t="shared" si="5"/>
        <v>0</v>
      </c>
      <c r="G32" s="637">
        <f t="shared" si="10"/>
        <v>0</v>
      </c>
      <c r="H32" s="637">
        <f t="shared" si="11"/>
        <v>0</v>
      </c>
      <c r="I32" s="638">
        <f t="shared" si="6"/>
        <v>0</v>
      </c>
      <c r="J32" s="667">
        <f t="shared" si="7"/>
        <v>0</v>
      </c>
    </row>
    <row r="33" spans="1:10" ht="12.75" x14ac:dyDescent="0.2">
      <c r="A33" s="721" t="str">
        <f t="shared" si="3"/>
        <v xml:space="preserve">MÉDICO - ORTOPEDIA CENTRO CIRÚRGICO </v>
      </c>
      <c r="B33" s="722"/>
      <c r="C33" s="665">
        <f t="shared" si="4"/>
        <v>2064</v>
      </c>
      <c r="D33" s="637">
        <f t="shared" si="8"/>
        <v>0</v>
      </c>
      <c r="E33" s="666">
        <f t="shared" si="9"/>
        <v>0</v>
      </c>
      <c r="F33" s="669" t="str">
        <f t="shared" si="5"/>
        <v>0</v>
      </c>
      <c r="G33" s="637">
        <f t="shared" si="10"/>
        <v>0</v>
      </c>
      <c r="H33" s="637">
        <f t="shared" si="11"/>
        <v>0</v>
      </c>
      <c r="I33" s="638">
        <f t="shared" si="6"/>
        <v>0</v>
      </c>
      <c r="J33" s="667">
        <f t="shared" si="7"/>
        <v>0</v>
      </c>
    </row>
    <row r="34" spans="1:10" ht="13.5" thickBot="1" x14ac:dyDescent="0.25">
      <c r="A34" s="721" t="str">
        <f t="shared" si="3"/>
        <v xml:space="preserve">MÉDICO - ORTOPEDIA VISCOSSUPLEMENTAÇÃO </v>
      </c>
      <c r="B34" s="722"/>
      <c r="C34" s="665">
        <f t="shared" si="4"/>
        <v>52</v>
      </c>
      <c r="D34" s="637">
        <f t="shared" si="8"/>
        <v>0</v>
      </c>
      <c r="E34" s="666">
        <f t="shared" si="9"/>
        <v>0</v>
      </c>
      <c r="F34" s="669" t="str">
        <f t="shared" si="5"/>
        <v>0</v>
      </c>
      <c r="G34" s="637">
        <f t="shared" si="10"/>
        <v>0</v>
      </c>
      <c r="H34" s="637">
        <f t="shared" si="11"/>
        <v>0</v>
      </c>
      <c r="I34" s="638">
        <f t="shared" si="6"/>
        <v>0</v>
      </c>
      <c r="J34" s="667">
        <f t="shared" si="7"/>
        <v>0</v>
      </c>
    </row>
    <row r="35" spans="1:10" ht="13.5" thickBot="1" x14ac:dyDescent="0.25">
      <c r="A35" s="719" t="s">
        <v>8</v>
      </c>
      <c r="B35" s="720"/>
      <c r="C35" s="639">
        <f t="shared" si="4"/>
        <v>4342</v>
      </c>
      <c r="D35" s="671"/>
      <c r="E35" s="640">
        <f>SUM(E26:E34)</f>
        <v>0</v>
      </c>
      <c r="F35" s="668" t="str">
        <f t="shared" si="5"/>
        <v>0</v>
      </c>
      <c r="G35" s="709"/>
      <c r="H35" s="710"/>
      <c r="I35" s="710"/>
      <c r="J35" s="673">
        <f>SUM(J26:J34)</f>
        <v>0</v>
      </c>
    </row>
    <row r="36" spans="1:10" ht="15.75" thickBot="1" x14ac:dyDescent="0.3">
      <c r="A36" s="641"/>
      <c r="B36" s="641"/>
      <c r="C36" s="642"/>
      <c r="D36" s="643"/>
      <c r="E36" s="643"/>
      <c r="F36" s="670"/>
      <c r="G36" s="644"/>
      <c r="H36" s="645"/>
      <c r="I36" s="645"/>
      <c r="J36" s="672"/>
    </row>
    <row r="37" spans="1:10" ht="13.5" thickBot="1" x14ac:dyDescent="0.25">
      <c r="A37" s="641"/>
      <c r="B37" s="641"/>
      <c r="C37" s="711" t="s">
        <v>276</v>
      </c>
      <c r="D37" s="712"/>
      <c r="E37" s="712"/>
      <c r="F37" s="713">
        <f>(C21+H21+E35)-J35</f>
        <v>0</v>
      </c>
      <c r="G37" s="713"/>
      <c r="H37" s="714"/>
      <c r="I37" s="645"/>
      <c r="J37" s="645"/>
    </row>
    <row r="38" spans="1:10" ht="15.75" customHeight="1" x14ac:dyDescent="0.2">
      <c r="C38" s="711" t="s">
        <v>269</v>
      </c>
      <c r="D38" s="712"/>
      <c r="E38" s="712"/>
      <c r="F38" s="713">
        <f>C21+H21+E35</f>
        <v>0</v>
      </c>
      <c r="G38" s="713"/>
      <c r="H38" s="714"/>
      <c r="I38" s="658"/>
      <c r="J38" s="625"/>
    </row>
    <row r="39" spans="1:10" ht="15" customHeight="1" thickBot="1" x14ac:dyDescent="0.25">
      <c r="C39" s="715" t="s">
        <v>278</v>
      </c>
      <c r="D39" s="716"/>
      <c r="E39" s="716"/>
      <c r="F39" s="717">
        <f>F38*12</f>
        <v>0</v>
      </c>
      <c r="G39" s="717"/>
      <c r="H39" s="718"/>
      <c r="I39" s="625"/>
      <c r="J39" s="625"/>
    </row>
    <row r="40" spans="1:10" x14ac:dyDescent="0.2">
      <c r="F40" s="647"/>
      <c r="G40" s="648"/>
      <c r="H40" s="649"/>
    </row>
    <row r="41" spans="1:10" x14ac:dyDescent="0.2">
      <c r="F41" s="647"/>
      <c r="G41" s="648"/>
      <c r="H41" s="649"/>
    </row>
    <row r="42" spans="1:10" x14ac:dyDescent="0.2">
      <c r="F42" s="647"/>
      <c r="G42" s="648"/>
      <c r="H42" s="650"/>
    </row>
    <row r="43" spans="1:10" x14ac:dyDescent="0.2">
      <c r="A43" s="647"/>
      <c r="B43" s="651"/>
      <c r="C43" s="651"/>
      <c r="D43" s="651"/>
      <c r="E43" s="646"/>
      <c r="F43" s="647"/>
      <c r="G43" s="648"/>
      <c r="H43" s="652"/>
    </row>
    <row r="44" spans="1:10" x14ac:dyDescent="0.2">
      <c r="F44" s="646"/>
      <c r="G44" s="647"/>
      <c r="H44" s="646"/>
      <c r="I44" s="646"/>
      <c r="J44" s="646"/>
    </row>
    <row r="45" spans="1:10" x14ac:dyDescent="0.2">
      <c r="F45" s="646"/>
      <c r="G45" s="647"/>
      <c r="H45" s="646"/>
      <c r="I45" s="646"/>
      <c r="J45" s="646"/>
    </row>
    <row r="46" spans="1:10" x14ac:dyDescent="0.2">
      <c r="F46" s="646"/>
      <c r="G46" s="647"/>
      <c r="H46" s="646"/>
      <c r="I46" s="646"/>
      <c r="J46" s="646"/>
    </row>
    <row r="47" spans="1:10" x14ac:dyDescent="0.2">
      <c r="F47" s="646"/>
      <c r="G47" s="647"/>
      <c r="H47" s="646"/>
      <c r="I47" s="646"/>
      <c r="J47" s="653"/>
    </row>
    <row r="48" spans="1:10" x14ac:dyDescent="0.2">
      <c r="F48" s="646"/>
      <c r="G48" s="647"/>
      <c r="H48" s="646"/>
      <c r="I48" s="646"/>
      <c r="J48" s="653"/>
    </row>
    <row r="49" spans="6:10" x14ac:dyDescent="0.2">
      <c r="F49" s="654"/>
      <c r="G49" s="647"/>
      <c r="H49" s="655"/>
      <c r="I49" s="646"/>
      <c r="J49" s="646"/>
    </row>
    <row r="61" spans="6:10" x14ac:dyDescent="0.2">
      <c r="F61" s="656"/>
    </row>
  </sheetData>
  <sheetProtection selectLockedCells="1"/>
  <mergeCells count="66">
    <mergeCell ref="A1:J1"/>
    <mergeCell ref="A2:J2"/>
    <mergeCell ref="A3:D3"/>
    <mergeCell ref="E3:F3"/>
    <mergeCell ref="G3:H3"/>
    <mergeCell ref="I3:J3"/>
    <mergeCell ref="A4:D4"/>
    <mergeCell ref="E4:F4"/>
    <mergeCell ref="I4:J4"/>
    <mergeCell ref="A5:D5"/>
    <mergeCell ref="E5:F5"/>
    <mergeCell ref="I5:J5"/>
    <mergeCell ref="A6:D6"/>
    <mergeCell ref="E6:F6"/>
    <mergeCell ref="I6:J6"/>
    <mergeCell ref="A7:D7"/>
    <mergeCell ref="E7:F7"/>
    <mergeCell ref="I7:J7"/>
    <mergeCell ref="A8:D8"/>
    <mergeCell ref="E8:F8"/>
    <mergeCell ref="I8:J8"/>
    <mergeCell ref="A9:D9"/>
    <mergeCell ref="E9:F9"/>
    <mergeCell ref="I9:J9"/>
    <mergeCell ref="A12:D12"/>
    <mergeCell ref="E12:F12"/>
    <mergeCell ref="I12:J12"/>
    <mergeCell ref="A10:D10"/>
    <mergeCell ref="E10:F10"/>
    <mergeCell ref="I10:J10"/>
    <mergeCell ref="A11:D11"/>
    <mergeCell ref="E11:F11"/>
    <mergeCell ref="I11:J11"/>
    <mergeCell ref="I16:J16"/>
    <mergeCell ref="C21:D21"/>
    <mergeCell ref="A13:D13"/>
    <mergeCell ref="E13:F13"/>
    <mergeCell ref="H13:H14"/>
    <mergeCell ref="I13:J13"/>
    <mergeCell ref="A14:D14"/>
    <mergeCell ref="E14:F14"/>
    <mergeCell ref="I14:J14"/>
    <mergeCell ref="A28:B28"/>
    <mergeCell ref="A16:B17"/>
    <mergeCell ref="C16:D16"/>
    <mergeCell ref="F16:F17"/>
    <mergeCell ref="H16:H17"/>
    <mergeCell ref="A24:E24"/>
    <mergeCell ref="F24:J24"/>
    <mergeCell ref="A25:B25"/>
    <mergeCell ref="A26:B26"/>
    <mergeCell ref="A27:B27"/>
    <mergeCell ref="C39:E39"/>
    <mergeCell ref="F39:H39"/>
    <mergeCell ref="A35:B35"/>
    <mergeCell ref="A29:B29"/>
    <mergeCell ref="A30:B30"/>
    <mergeCell ref="A31:B31"/>
    <mergeCell ref="A32:B32"/>
    <mergeCell ref="A33:B33"/>
    <mergeCell ref="A34:B34"/>
    <mergeCell ref="G35:I35"/>
    <mergeCell ref="C37:E37"/>
    <mergeCell ref="F37:H37"/>
    <mergeCell ref="C38:E38"/>
    <mergeCell ref="F38:H38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4" t="s">
        <v>241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4" s="365" customFormat="1" ht="45" customHeight="1" x14ac:dyDescent="0.25">
      <c r="A2" s="775" t="s">
        <v>196</v>
      </c>
      <c r="B2" s="776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7" t="s">
        <v>34</v>
      </c>
      <c r="B4" s="778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7" t="s">
        <v>35</v>
      </c>
      <c r="B5" s="778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7" t="s">
        <v>36</v>
      </c>
      <c r="B6" s="778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2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7" t="s">
        <v>210</v>
      </c>
      <c r="B9" s="77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7" t="s">
        <v>211</v>
      </c>
      <c r="B10" s="778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7" t="s">
        <v>212</v>
      </c>
      <c r="B11" s="778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7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9" t="s">
        <v>59</v>
      </c>
      <c r="B42" s="780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9" t="s">
        <v>60</v>
      </c>
      <c r="B44" s="780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9" t="s">
        <v>24</v>
      </c>
      <c r="B45" s="790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9" t="s">
        <v>26</v>
      </c>
      <c r="B46" s="790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1" t="s">
        <v>27</v>
      </c>
      <c r="B47" s="792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3"/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4" t="s">
        <v>209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5" s="365" customFormat="1" ht="41.25" customHeight="1" x14ac:dyDescent="0.25">
      <c r="A2" s="797" t="s">
        <v>28</v>
      </c>
      <c r="B2" s="797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5" t="s">
        <v>213</v>
      </c>
      <c r="B9" s="79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5" t="s">
        <v>214</v>
      </c>
      <c r="B10" s="796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5" t="s">
        <v>215</v>
      </c>
      <c r="B11" s="796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5" t="s">
        <v>216</v>
      </c>
      <c r="B12" s="796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5" t="s">
        <v>220</v>
      </c>
      <c r="B13" s="796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5" t="s">
        <v>221</v>
      </c>
      <c r="B14" s="796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5" t="s">
        <v>217</v>
      </c>
      <c r="B15" s="796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5" t="s">
        <v>218</v>
      </c>
      <c r="B16" s="796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5" t="s">
        <v>219</v>
      </c>
      <c r="B17" s="796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4" t="s">
        <v>58</v>
      </c>
      <c r="B43" s="794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4" t="s">
        <v>59</v>
      </c>
      <c r="B44" s="794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4" t="s">
        <v>60</v>
      </c>
      <c r="B46" s="794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0" t="s">
        <v>24</v>
      </c>
      <c r="B47" s="790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0" t="s">
        <v>26</v>
      </c>
      <c r="B48" s="790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0" t="s">
        <v>27</v>
      </c>
      <c r="B49" s="790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3"/>
      <c r="B50" s="793"/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793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3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8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8"/>
      <c r="B12" s="778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8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8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4" t="s">
        <v>59</v>
      </c>
      <c r="B40" s="794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4" t="s">
        <v>60</v>
      </c>
      <c r="B42" s="794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0" t="s">
        <v>24</v>
      </c>
      <c r="B43" s="790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0" t="s">
        <v>26</v>
      </c>
      <c r="B44" s="790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0" t="s">
        <v>27</v>
      </c>
      <c r="B45" s="790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2" t="s">
        <v>204</v>
      </c>
      <c r="B1" s="802"/>
      <c r="C1" s="802"/>
      <c r="D1" s="802"/>
      <c r="E1" s="802"/>
      <c r="F1" s="802"/>
      <c r="G1" s="390"/>
      <c r="H1" s="390"/>
    </row>
    <row r="2" spans="1:16" s="196" customFormat="1" ht="51" customHeight="1" x14ac:dyDescent="0.25">
      <c r="A2" s="803" t="s">
        <v>196</v>
      </c>
      <c r="B2" s="804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7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7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7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7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7"/>
      <c r="B12" s="778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7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5" t="s">
        <v>58</v>
      </c>
      <c r="B39" s="798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6" t="s">
        <v>59</v>
      </c>
      <c r="B40" s="794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6" t="s">
        <v>60</v>
      </c>
      <c r="B42" s="794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9" t="s">
        <v>24</v>
      </c>
      <c r="B43" s="790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9" t="s">
        <v>26</v>
      </c>
      <c r="B44" s="790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1" t="s">
        <v>27</v>
      </c>
      <c r="B45" s="792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0" t="s">
        <v>182</v>
      </c>
      <c r="B10" s="811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0" t="s">
        <v>183</v>
      </c>
      <c r="B11" s="811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0" t="s">
        <v>184</v>
      </c>
      <c r="B12" s="811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0" t="s">
        <v>185</v>
      </c>
      <c r="B13" s="811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0" t="s">
        <v>186</v>
      </c>
      <c r="B14" s="811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0" t="s">
        <v>187</v>
      </c>
      <c r="B15" s="811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0" t="s">
        <v>188</v>
      </c>
      <c r="B16" s="811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0" t="s">
        <v>189</v>
      </c>
      <c r="B17" s="811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8" t="s">
        <v>58</v>
      </c>
      <c r="B44" s="798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4" t="s">
        <v>59</v>
      </c>
      <c r="B45" s="794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4" t="s">
        <v>60</v>
      </c>
      <c r="B47" s="794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0" t="s">
        <v>182</v>
      </c>
      <c r="B10" s="811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0" t="s">
        <v>183</v>
      </c>
      <c r="B11" s="811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0" t="s">
        <v>184</v>
      </c>
      <c r="B12" s="811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0" t="s">
        <v>185</v>
      </c>
      <c r="B13" s="811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0" t="s">
        <v>186</v>
      </c>
      <c r="B14" s="811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0" t="s">
        <v>187</v>
      </c>
      <c r="B15" s="811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0" t="s">
        <v>188</v>
      </c>
      <c r="B16" s="811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0" t="s">
        <v>189</v>
      </c>
      <c r="B17" s="811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8" t="s">
        <v>58</v>
      </c>
      <c r="B44" s="798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4" t="s">
        <v>59</v>
      </c>
      <c r="B45" s="794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4" t="s">
        <v>60</v>
      </c>
      <c r="B47" s="794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4" t="s">
        <v>206</v>
      </c>
      <c r="B1" s="814"/>
      <c r="C1" s="814"/>
      <c r="D1" s="814"/>
      <c r="E1" s="814"/>
      <c r="F1" s="814"/>
      <c r="G1" s="410"/>
      <c r="H1" s="410"/>
      <c r="I1" s="410"/>
      <c r="J1" s="410"/>
    </row>
    <row r="2" spans="1:13" s="414" customFormat="1" ht="7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3">
        <v>7</v>
      </c>
      <c r="B15" s="813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3">
        <v>8</v>
      </c>
      <c r="B16" s="813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3">
        <v>9</v>
      </c>
      <c r="B17" s="813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3" t="s">
        <v>52</v>
      </c>
      <c r="B24" s="813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6" t="s">
        <v>59</v>
      </c>
      <c r="B44" s="816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6" t="s">
        <v>60</v>
      </c>
      <c r="B46" s="816"/>
      <c r="C46" s="443"/>
      <c r="D46" s="443"/>
      <c r="E46" s="457">
        <f>E44/(1-B40)</f>
        <v>218964.59755980299</v>
      </c>
    </row>
    <row r="47" spans="1:13" s="459" customFormat="1" x14ac:dyDescent="0.2">
      <c r="A47" s="819" t="s">
        <v>24</v>
      </c>
      <c r="B47" s="819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9" t="s">
        <v>26</v>
      </c>
      <c r="B48" s="819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9" t="s">
        <v>27</v>
      </c>
      <c r="B49" s="819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2" t="s">
        <v>206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8">
        <v>7</v>
      </c>
      <c r="B15" s="778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8">
        <v>8</v>
      </c>
      <c r="B16" s="778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8">
        <v>9</v>
      </c>
      <c r="B17" s="778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8" t="s">
        <v>58</v>
      </c>
      <c r="B43" s="798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4" t="s">
        <v>59</v>
      </c>
      <c r="B44" s="794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4" t="s">
        <v>60</v>
      </c>
      <c r="B46" s="794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0" t="s">
        <v>24</v>
      </c>
      <c r="B47" s="790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0" t="s">
        <v>26</v>
      </c>
      <c r="B48" s="790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0" t="s">
        <v>27</v>
      </c>
      <c r="B49" s="790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2" t="s">
        <v>208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4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7" t="s">
        <v>34</v>
      </c>
      <c r="B4" s="778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7" t="s">
        <v>35</v>
      </c>
      <c r="B5" s="778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7" t="s">
        <v>36</v>
      </c>
      <c r="B6" s="778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7" t="s">
        <v>52</v>
      </c>
      <c r="B26" s="778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5" t="s">
        <v>58</v>
      </c>
      <c r="B45" s="798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6" t="s">
        <v>59</v>
      </c>
      <c r="B46" s="794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6" t="s">
        <v>60</v>
      </c>
      <c r="B48" s="794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9" t="s">
        <v>24</v>
      </c>
      <c r="B49" s="790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9" t="s">
        <v>26</v>
      </c>
      <c r="B50" s="790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1" t="s">
        <v>27</v>
      </c>
      <c r="B51" s="792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3" t="s">
        <v>207</v>
      </c>
      <c r="B1" s="823"/>
      <c r="C1" s="823"/>
      <c r="D1" s="823"/>
      <c r="E1" s="823"/>
      <c r="F1" s="823"/>
      <c r="G1" s="475"/>
      <c r="H1" s="475"/>
      <c r="I1" s="475"/>
      <c r="J1" s="475"/>
    </row>
    <row r="2" spans="1:17" s="471" customFormat="1" ht="62.2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3" t="s">
        <v>52</v>
      </c>
      <c r="B26" s="813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6" t="s">
        <v>58</v>
      </c>
      <c r="B45" s="816"/>
      <c r="E45" s="457">
        <f>F20+E36</f>
        <v>300357.34586937481</v>
      </c>
    </row>
    <row r="46" spans="1:19" hidden="1" x14ac:dyDescent="0.2">
      <c r="A46" s="816" t="s">
        <v>59</v>
      </c>
      <c r="B46" s="816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6" t="s">
        <v>60</v>
      </c>
      <c r="B48" s="816"/>
      <c r="E48" s="457">
        <f>E46/(1-B42)</f>
        <v>328797.79097154021</v>
      </c>
    </row>
    <row r="49" spans="1:13" s="485" customFormat="1" ht="8.1" customHeight="1" x14ac:dyDescent="0.2">
      <c r="A49" s="819" t="s">
        <v>24</v>
      </c>
      <c r="B49" s="819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9" t="s">
        <v>26</v>
      </c>
      <c r="B50" s="819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9" t="s">
        <v>27</v>
      </c>
      <c r="B51" s="819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7" t="s">
        <v>165</v>
      </c>
      <c r="B1" s="837"/>
      <c r="C1" s="837"/>
      <c r="D1" s="837"/>
      <c r="E1" s="837"/>
      <c r="F1" s="837"/>
    </row>
    <row r="2" spans="1:11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9" t="s">
        <v>164</v>
      </c>
      <c r="B3" s="830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5" t="s">
        <v>169</v>
      </c>
      <c r="B5" s="836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9" t="s">
        <v>8</v>
      </c>
      <c r="B9" s="830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2" t="s">
        <v>178</v>
      </c>
      <c r="I15" s="841" t="s">
        <v>177</v>
      </c>
      <c r="J15" s="841"/>
    </row>
    <row r="16" spans="1:13" ht="9" customHeight="1" x14ac:dyDescent="0.25">
      <c r="A16" s="264"/>
      <c r="B16" s="258"/>
      <c r="C16" s="257"/>
      <c r="D16" s="257"/>
      <c r="E16" s="244"/>
      <c r="F16" s="244"/>
      <c r="H16" s="842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46" t="s">
        <v>28</v>
      </c>
      <c r="B2" s="84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6" t="s">
        <v>166</v>
      </c>
      <c r="B4" s="84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43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4" t="s">
        <v>22</v>
      </c>
      <c r="B26" s="845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9" t="s">
        <v>60</v>
      </c>
      <c r="B27" s="830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8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2024-05-24T17:52:22Z</dcterms:modified>
  <dc:language>pt-BR</dc:language>
</cp:coreProperties>
</file>